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ferendum November 2018\"/>
    </mc:Choice>
  </mc:AlternateContent>
  <bookViews>
    <workbookView xWindow="0" yWindow="0" windowWidth="19200" windowHeight="11580" firstSheet="2" activeTab="2"/>
  </bookViews>
  <sheets>
    <sheet name="Tax Impact - Net" sheetId="1" state="hidden" r:id="rId1"/>
    <sheet name="Tax Impact - Ref Questions" sheetId="2" state="hidden" r:id="rId2"/>
    <sheet name="Web Tab" sheetId="3" r:id="rId3"/>
  </sheets>
  <calcPr calcId="152511"/>
</workbook>
</file>

<file path=xl/calcChain.xml><?xml version="1.0" encoding="utf-8"?>
<calcChain xmlns="http://schemas.openxmlformats.org/spreadsheetml/2006/main">
  <c r="N37" i="1" l="1"/>
  <c r="S35" i="1" l="1"/>
  <c r="U35" i="1" l="1"/>
  <c r="T35" i="1"/>
  <c r="P54" i="1"/>
  <c r="U37" i="1"/>
  <c r="B6" i="2" l="1"/>
  <c r="B6" i="1" l="1"/>
  <c r="B39" i="1" s="1"/>
  <c r="C39" i="1" s="1"/>
  <c r="S37" i="1"/>
  <c r="R37" i="1"/>
  <c r="O37" i="1"/>
  <c r="T37" i="1"/>
  <c r="Q37" i="1"/>
  <c r="P37" i="1"/>
  <c r="F16" i="1"/>
  <c r="E16" i="1"/>
  <c r="E25" i="2"/>
  <c r="D25" i="2"/>
  <c r="D26" i="2"/>
  <c r="C25" i="2"/>
  <c r="C26" i="2"/>
  <c r="C19" i="2"/>
  <c r="D13" i="2"/>
  <c r="E13" i="2"/>
  <c r="C13" i="2"/>
  <c r="E26" i="2"/>
  <c r="O43" i="1" l="1"/>
  <c r="N42" i="1"/>
  <c r="D11" i="3" s="1"/>
  <c r="D12" i="3" s="1"/>
  <c r="N46" i="1"/>
  <c r="D16" i="3" s="1"/>
  <c r="N43" i="1"/>
  <c r="D13" i="3" s="1"/>
  <c r="N44" i="1"/>
  <c r="D14" i="3" s="1"/>
  <c r="N45" i="1"/>
  <c r="D15" i="3" s="1"/>
  <c r="N47" i="1"/>
  <c r="U44" i="1"/>
  <c r="K14" i="3" s="1"/>
  <c r="U46" i="1"/>
  <c r="K16" i="3" s="1"/>
  <c r="U42" i="1"/>
  <c r="K11" i="3" s="1"/>
  <c r="U43" i="1"/>
  <c r="K13" i="3" s="1"/>
  <c r="U47" i="1"/>
  <c r="U45" i="1"/>
  <c r="K15" i="3" s="1"/>
  <c r="C6" i="1"/>
  <c r="G17" i="1" s="1"/>
  <c r="G26" i="1" s="1"/>
  <c r="Q47" i="1"/>
  <c r="P42" i="1"/>
  <c r="F11" i="3" s="1"/>
  <c r="R42" i="1"/>
  <c r="H11" i="3" s="1"/>
  <c r="S44" i="1"/>
  <c r="I14" i="3" s="1"/>
  <c r="O45" i="1"/>
  <c r="E15" i="3" s="1"/>
  <c r="Q44" i="1"/>
  <c r="G14" i="3" s="1"/>
  <c r="T46" i="1"/>
  <c r="J16" i="3" s="1"/>
  <c r="S43" i="1"/>
  <c r="I13" i="3" s="1"/>
  <c r="O47" i="1"/>
  <c r="Q43" i="1"/>
  <c r="G13" i="3" s="1"/>
  <c r="R46" i="1"/>
  <c r="H16" i="3" s="1"/>
  <c r="S45" i="1"/>
  <c r="I15" i="3" s="1"/>
  <c r="E13" i="3"/>
  <c r="R45" i="1"/>
  <c r="H15" i="3" s="1"/>
  <c r="T43" i="1"/>
  <c r="J13" i="3" s="1"/>
  <c r="Q42" i="1"/>
  <c r="G11" i="3" s="1"/>
  <c r="G12" i="3" s="1"/>
  <c r="G17" i="3" s="1"/>
  <c r="S46" i="1"/>
  <c r="I16" i="3" s="1"/>
  <c r="P45" i="1"/>
  <c r="F15" i="3" s="1"/>
  <c r="R43" i="1"/>
  <c r="H13" i="3" s="1"/>
  <c r="O46" i="1"/>
  <c r="E16" i="3" s="1"/>
  <c r="P46" i="1"/>
  <c r="F16" i="3" s="1"/>
  <c r="R44" i="1"/>
  <c r="H14" i="3" s="1"/>
  <c r="T42" i="1"/>
  <c r="J11" i="3" s="1"/>
  <c r="P47" i="1"/>
  <c r="O42" i="1"/>
  <c r="E11" i="3" s="1"/>
  <c r="E12" i="3" s="1"/>
  <c r="E17" i="3" s="1"/>
  <c r="T47" i="1"/>
  <c r="O44" i="1"/>
  <c r="E14" i="3" s="1"/>
  <c r="P44" i="1"/>
  <c r="F14" i="3" s="1"/>
  <c r="T44" i="1"/>
  <c r="J14" i="3" s="1"/>
  <c r="Q46" i="1"/>
  <c r="G16" i="3" s="1"/>
  <c r="P43" i="1"/>
  <c r="F13" i="3" s="1"/>
  <c r="T45" i="1"/>
  <c r="J15" i="3" s="1"/>
  <c r="S42" i="1"/>
  <c r="I11" i="3" s="1"/>
  <c r="I12" i="3" s="1"/>
  <c r="I17" i="3" s="1"/>
  <c r="Q45" i="1"/>
  <c r="G15" i="3" s="1"/>
  <c r="S47" i="1"/>
  <c r="R47" i="1"/>
  <c r="K12" i="3" l="1"/>
  <c r="K17" i="3" s="1"/>
  <c r="J12" i="3"/>
  <c r="J17" i="3" s="1"/>
  <c r="H12" i="3"/>
  <c r="H17" i="3" s="1"/>
  <c r="F12" i="3"/>
  <c r="F17" i="3" s="1"/>
  <c r="F18" i="3" s="1"/>
  <c r="D17" i="3"/>
  <c r="E18" i="3" s="1"/>
  <c r="K6" i="1"/>
  <c r="K25" i="1" s="1"/>
  <c r="K17" i="1"/>
  <c r="K26" i="1" s="1"/>
  <c r="J17" i="1"/>
  <c r="J26" i="1" s="1"/>
  <c r="H6" i="1"/>
  <c r="F17" i="1"/>
  <c r="F26" i="1" s="1"/>
  <c r="E17" i="1"/>
  <c r="E26" i="1" s="1"/>
  <c r="E6" i="1"/>
  <c r="G6" i="1"/>
  <c r="J6" i="1"/>
  <c r="I17" i="1"/>
  <c r="I26" i="1" s="1"/>
  <c r="H17" i="1"/>
  <c r="H26" i="1" s="1"/>
  <c r="I6" i="1"/>
  <c r="F6" i="1"/>
  <c r="H8" i="1" l="1"/>
  <c r="H9" i="1" s="1"/>
  <c r="H18" i="3"/>
  <c r="K18" i="3"/>
  <c r="J18" i="3"/>
  <c r="I18" i="3"/>
  <c r="K8" i="1"/>
  <c r="K9" i="1" s="1"/>
  <c r="G18" i="3"/>
  <c r="F25" i="1"/>
  <c r="F8" i="1"/>
  <c r="F9" i="1" s="1"/>
  <c r="J25" i="1"/>
  <c r="J8" i="1"/>
  <c r="J9" i="1" s="1"/>
  <c r="I25" i="1"/>
  <c r="I8" i="1"/>
  <c r="I9" i="1" s="1"/>
  <c r="G25" i="1"/>
  <c r="G8" i="1"/>
  <c r="G9" i="1" s="1"/>
  <c r="H25" i="1"/>
</calcChain>
</file>

<file path=xl/comments1.xml><?xml version="1.0" encoding="utf-8"?>
<comments xmlns="http://schemas.openxmlformats.org/spreadsheetml/2006/main">
  <authors>
    <author>SDMF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PMA verified 2/8/16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<sst xmlns="http://schemas.openxmlformats.org/spreadsheetml/2006/main" count="95" uniqueCount="61">
  <si>
    <t>2015-16 ($11.60 Actual)</t>
  </si>
  <si>
    <t>2017-18 ($11.97 Proj.)</t>
  </si>
  <si>
    <t>2018-19 ($12.08 Proj.)</t>
  </si>
  <si>
    <t>2019-20 ($11.89 Proj.)</t>
  </si>
  <si>
    <t>2020-21 ($11.56 Proj.)</t>
  </si>
  <si>
    <t>Projected School Tax Rate (PMA)</t>
  </si>
  <si>
    <t>School Tax in Dollars</t>
  </si>
  <si>
    <t>Annual Increase(Reduction) Over Current</t>
  </si>
  <si>
    <t>Monthly Increase(Reduction) Over Current</t>
  </si>
  <si>
    <t>Projected Tax Rates without Referendum (PMA)</t>
  </si>
  <si>
    <t>2016-17</t>
  </si>
  <si>
    <t>2017-18</t>
  </si>
  <si>
    <t xml:space="preserve">2018-19 </t>
  </si>
  <si>
    <t>2019-20</t>
  </si>
  <si>
    <t xml:space="preserve">2020-21 </t>
  </si>
  <si>
    <t>Projected Net School Tax with Referendum Impact</t>
  </si>
  <si>
    <t>Projected Net School Tax without Referendum Impact</t>
  </si>
  <si>
    <t>Existing Operations</t>
  </si>
  <si>
    <t>Existing Debt Levy</t>
  </si>
  <si>
    <t>Operating Question</t>
  </si>
  <si>
    <t>Facility Question</t>
  </si>
  <si>
    <t>The district has been levying additionla debt service funds for early debt retirement</t>
  </si>
  <si>
    <t>The tax impact without referendum assumes a return to only the minimum required debt service levies.</t>
  </si>
  <si>
    <t>Basic Tax Calculator</t>
  </si>
  <si>
    <t>Enter Your Home's Value Here (2015 Tax Bill Equalized Value)</t>
  </si>
  <si>
    <r>
      <rPr>
        <u/>
        <sz val="11"/>
        <color theme="1"/>
        <rFont val="Calibri"/>
        <family val="2"/>
        <scheme val="minor"/>
      </rPr>
      <t>Question 1 Impact</t>
    </r>
    <r>
      <rPr>
        <sz val="11"/>
        <color theme="1"/>
        <rFont val="Calibri"/>
        <family val="2"/>
        <scheme val="minor"/>
      </rPr>
      <t xml:space="preserve"> - Recurring Operational Funding, 3-Year Step-Up to $3,750,000</t>
    </r>
  </si>
  <si>
    <t>2018+</t>
  </si>
  <si>
    <t>Year 1</t>
  </si>
  <si>
    <t>Year 2</t>
  </si>
  <si>
    <t>Year 3+</t>
  </si>
  <si>
    <r>
      <rPr>
        <u/>
        <sz val="11"/>
        <color theme="1"/>
        <rFont val="Calibri"/>
        <family val="2"/>
        <scheme val="minor"/>
      </rPr>
      <t>Question 2 Impact</t>
    </r>
    <r>
      <rPr>
        <sz val="11"/>
        <color theme="1"/>
        <rFont val="Calibri"/>
        <family val="2"/>
        <scheme val="minor"/>
      </rPr>
      <t xml:space="preserve"> - Facility Improvements - $32,700,000</t>
    </r>
  </si>
  <si>
    <t>Annual</t>
  </si>
  <si>
    <t>Total for Both Questions</t>
  </si>
  <si>
    <t xml:space="preserve">  &lt;&lt;--- Enter Your Home's Value Here</t>
  </si>
  <si>
    <t>2015-16</t>
  </si>
  <si>
    <t xml:space="preserve">2017-18 </t>
  </si>
  <si>
    <t xml:space="preserve">2019-20 </t>
  </si>
  <si>
    <t>Existing Fund 80</t>
  </si>
  <si>
    <t xml:space="preserve">Facility </t>
  </si>
  <si>
    <t>Operating Referendum</t>
  </si>
  <si>
    <t>School property taxes are reduced by the school property tax levy credit which varies by each municipality.</t>
  </si>
  <si>
    <t xml:space="preserve">of your future property tax bills.  </t>
  </si>
  <si>
    <t>The tax calculator below is designed to show you the projected impact of the referendum on the school portion</t>
  </si>
  <si>
    <r>
      <t>The</t>
    </r>
    <r>
      <rPr>
        <b/>
        <sz val="11"/>
        <color theme="4"/>
        <rFont val="Calibri"/>
        <family val="2"/>
        <scheme val="minor"/>
      </rPr>
      <t xml:space="preserve"> blue</t>
    </r>
    <r>
      <rPr>
        <sz val="11"/>
        <color theme="1"/>
        <rFont val="Calibri"/>
        <family val="2"/>
        <scheme val="minor"/>
      </rPr>
      <t xml:space="preserve"> bars show your estimated school taxes if the referendum passes.  </t>
    </r>
  </si>
  <si>
    <t>2021-22 ($11.56 Proj.)</t>
  </si>
  <si>
    <t>2021-22</t>
  </si>
  <si>
    <t>2016-17 ($11.98 Actual</t>
  </si>
  <si>
    <t>2015-16  Actual</t>
  </si>
  <si>
    <t>2016-17  Actual</t>
  </si>
  <si>
    <t>2017-18  Actual</t>
  </si>
  <si>
    <t>2021-2022</t>
  </si>
  <si>
    <t>2017-18 ($11.97 Actual</t>
  </si>
  <si>
    <t>NET IMPACT</t>
  </si>
  <si>
    <t>Projected Annual Net Increase</t>
  </si>
  <si>
    <t>The 2018-2019 levy will be certified in October 2018; all other years are based on a Forecast5 projection.</t>
  </si>
  <si>
    <t>Operational Referendum</t>
  </si>
  <si>
    <t xml:space="preserve">The 2018-2019 levy will be certified in October 2018; all other years are based on a Forecast5 projection. </t>
  </si>
  <si>
    <t>TABLE 1:  Referendum Impact Breakdown</t>
  </si>
  <si>
    <t>2014-15</t>
  </si>
  <si>
    <t>2014-2015 Acutal 11.18</t>
  </si>
  <si>
    <t>2014-15 Actual 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</si>
</sst>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vertAlign val="superscript"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3" fontId="0" fillId="2" borderId="1" xfId="0" applyNumberFormat="1" applyFill="1" applyBorder="1"/>
    <xf numFmtId="165" fontId="0" fillId="0" borderId="0" xfId="2" applyNumberFormat="1" applyFont="1"/>
    <xf numFmtId="164" fontId="0" fillId="2" borderId="1" xfId="1" applyNumberFormat="1" applyFon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44" fontId="0" fillId="0" borderId="0" xfId="0" applyNumberFormat="1" applyFill="1"/>
    <xf numFmtId="164" fontId="0" fillId="0" borderId="0" xfId="1" applyNumberFormat="1" applyFont="1" applyFill="1"/>
    <xf numFmtId="0" fontId="0" fillId="0" borderId="2" xfId="0" applyBorder="1"/>
    <xf numFmtId="0" fontId="5" fillId="0" borderId="0" xfId="0" applyFont="1"/>
    <xf numFmtId="44" fontId="0" fillId="3" borderId="1" xfId="0" applyNumberFormat="1" applyFill="1" applyBorder="1"/>
    <xf numFmtId="44" fontId="0" fillId="0" borderId="1" xfId="1" applyFont="1" applyFill="1" applyBorder="1"/>
    <xf numFmtId="44" fontId="0" fillId="0" borderId="1" xfId="0" applyNumberFormat="1" applyFill="1" applyBorder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44" fontId="0" fillId="0" borderId="1" xfId="1" applyFont="1" applyBorder="1"/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166" fontId="0" fillId="4" borderId="1" xfId="0" applyNumberFormat="1" applyFill="1" applyBorder="1"/>
    <xf numFmtId="3" fontId="0" fillId="4" borderId="1" xfId="0" applyNumberFormat="1" applyFill="1" applyBorder="1"/>
    <xf numFmtId="3" fontId="0" fillId="0" borderId="0" xfId="0" applyNumberFormat="1" applyFill="1"/>
    <xf numFmtId="0" fontId="0" fillId="5" borderId="0" xfId="0" applyFill="1"/>
    <xf numFmtId="44" fontId="0" fillId="5" borderId="0" xfId="0" applyNumberFormat="1" applyFill="1"/>
    <xf numFmtId="44" fontId="0" fillId="0" borderId="3" xfId="1" applyFont="1" applyFill="1" applyBorder="1"/>
    <xf numFmtId="0" fontId="5" fillId="0" borderId="0" xfId="0" applyFont="1" applyFill="1"/>
    <xf numFmtId="0" fontId="8" fillId="0" borderId="0" xfId="0" applyFont="1" applyFill="1"/>
    <xf numFmtId="0" fontId="0" fillId="0" borderId="5" xfId="0" applyFill="1" applyBorder="1"/>
    <xf numFmtId="0" fontId="0" fillId="0" borderId="7" xfId="0" applyFill="1" applyBorder="1"/>
    <xf numFmtId="0" fontId="5" fillId="0" borderId="7" xfId="0" applyFont="1" applyFill="1" applyBorder="1"/>
    <xf numFmtId="0" fontId="11" fillId="0" borderId="0" xfId="0" applyFont="1"/>
    <xf numFmtId="0" fontId="6" fillId="6" borderId="4" xfId="0" applyFont="1" applyFill="1" applyBorder="1"/>
    <xf numFmtId="0" fontId="0" fillId="6" borderId="5" xfId="0" applyFill="1" applyBorder="1"/>
    <xf numFmtId="0" fontId="9" fillId="4" borderId="0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6" fontId="0" fillId="4" borderId="1" xfId="0" applyNumberFormat="1" applyFont="1" applyFill="1" applyBorder="1"/>
    <xf numFmtId="166" fontId="0" fillId="4" borderId="9" xfId="0" applyNumberFormat="1" applyFont="1" applyFill="1" applyBorder="1"/>
    <xf numFmtId="164" fontId="10" fillId="2" borderId="0" xfId="0" applyNumberFormat="1" applyFont="1" applyFill="1" applyBorder="1" applyAlignment="1">
      <alignment horizontal="center"/>
    </xf>
    <xf numFmtId="166" fontId="0" fillId="2" borderId="1" xfId="0" applyNumberFormat="1" applyFill="1" applyBorder="1"/>
    <xf numFmtId="166" fontId="5" fillId="2" borderId="1" xfId="0" applyNumberFormat="1" applyFont="1" applyFill="1" applyBorder="1"/>
    <xf numFmtId="166" fontId="5" fillId="2" borderId="9" xfId="0" applyNumberFormat="1" applyFont="1" applyFill="1" applyBorder="1"/>
    <xf numFmtId="166" fontId="5" fillId="2" borderId="10" xfId="0" applyNumberFormat="1" applyFont="1" applyFill="1" applyBorder="1"/>
    <xf numFmtId="0" fontId="5" fillId="2" borderId="8" xfId="0" applyFont="1" applyFill="1" applyBorder="1"/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What happens to my school tax bill?</a:t>
            </a:r>
          </a:p>
          <a:p>
            <a:pPr>
              <a:defRPr/>
            </a:pPr>
            <a:r>
              <a:rPr lang="en-US" sz="1200" baseline="0"/>
              <a:t>If both questions pass, your taxes would increase and then level off to current levels.  Without the referendum your taxes would go down.  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'Tax Impact - Net'!$D$25</c:f>
              <c:strCache>
                <c:ptCount val="1"/>
                <c:pt idx="0">
                  <c:v>Projected Net School Tax with Referendum Impact</c:v>
                </c:pt>
              </c:strCache>
            </c:strRef>
          </c:tx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3C-4067-920D-015DDB6C13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'Tax Impact - Net'!$E$24:$J$24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 </c:v>
                </c:pt>
                <c:pt idx="4">
                  <c:v>2019-20</c:v>
                </c:pt>
                <c:pt idx="5">
                  <c:v>2020-21 </c:v>
                </c:pt>
              </c:strCache>
            </c:strRef>
          </c:cat>
          <c:val>
            <c:numRef>
              <c:f>'Tax Impact - Net'!$E$25:$J$25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1073</c:v>
                </c:pt>
                <c:pt idx="2">
                  <c:v>1003.9999999999999</c:v>
                </c:pt>
                <c:pt idx="3">
                  <c:v>975</c:v>
                </c:pt>
                <c:pt idx="4">
                  <c:v>1105</c:v>
                </c:pt>
                <c:pt idx="5">
                  <c:v>1097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3C-4067-920D-015DDB6C1315}"/>
            </c:ext>
          </c:extLst>
        </c:ser>
        <c:ser>
          <c:idx val="1"/>
          <c:order val="1"/>
          <c:tx>
            <c:strRef>
              <c:f>'Tax Impact - Net'!$D$26</c:f>
              <c:strCache>
                <c:ptCount val="1"/>
                <c:pt idx="0">
                  <c:v>Projected Net School Tax without Referendum Impact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3C-4067-920D-015DDB6C13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'Tax Impact - Net'!$E$24:$J$24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 </c:v>
                </c:pt>
                <c:pt idx="4">
                  <c:v>2019-20</c:v>
                </c:pt>
                <c:pt idx="5">
                  <c:v>2020-21 </c:v>
                </c:pt>
              </c:strCache>
            </c:strRef>
          </c:cat>
          <c:val>
            <c:numRef>
              <c:f>'Tax Impact - Net'!$E$26:$J$26</c:f>
              <c:numCache>
                <c:formatCode>_("$"* #,##0_);_("$"* \(#,##0\);_("$"* "-"??_);_(@_)</c:formatCode>
                <c:ptCount val="6"/>
                <c:pt idx="0">
                  <c:v>1078</c:v>
                </c:pt>
                <c:pt idx="1">
                  <c:v>1073</c:v>
                </c:pt>
                <c:pt idx="2">
                  <c:v>1003.9999999999999</c:v>
                </c:pt>
                <c:pt idx="3">
                  <c:v>975</c:v>
                </c:pt>
                <c:pt idx="4">
                  <c:v>969.99999999999989</c:v>
                </c:pt>
                <c:pt idx="5">
                  <c:v>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3C-4067-920D-015DDB6C1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63548288"/>
        <c:axId val="663547896"/>
      </c:barChart>
      <c:catAx>
        <c:axId val="66354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63547896"/>
        <c:crosses val="autoZero"/>
        <c:auto val="1"/>
        <c:lblAlgn val="ctr"/>
        <c:lblOffset val="100"/>
        <c:noMultiLvlLbl val="0"/>
      </c:catAx>
      <c:valAx>
        <c:axId val="663547896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663548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438149</xdr:colOff>
      <xdr:row>3</xdr:row>
      <xdr:rowOff>171450</xdr:rowOff>
    </xdr:from>
    <xdr:to>
      <xdr:col>23</xdr:col>
      <xdr:colOff>114300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15877</xdr:rowOff>
    </xdr:from>
    <xdr:to>
      <xdr:col>10</xdr:col>
      <xdr:colOff>563562</xdr:colOff>
      <xdr:row>5</xdr:row>
      <xdr:rowOff>23813</xdr:rowOff>
    </xdr:to>
    <xdr:sp macro="" textlink="">
      <xdr:nvSpPr>
        <xdr:cNvPr id="3" name="TextBox 2"/>
        <xdr:cNvSpPr txBox="1"/>
      </xdr:nvSpPr>
      <xdr:spPr>
        <a:xfrm>
          <a:off x="0" y="15877"/>
          <a:ext cx="7112000" cy="9604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tax calculator below is designed to show you the projected impact of the referendum on the school portion</a:t>
          </a:r>
          <a:r>
            <a:rPr lang="en-US" sz="1100" b="1" i="1"/>
            <a:t> </a:t>
          </a:r>
          <a:r>
            <a:rPr lang="en-US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your future property tax bills.  </a:t>
          </a:r>
          <a:r>
            <a:rPr lang="en-US" sz="1100" b="1" i="1"/>
            <a:t> </a:t>
          </a:r>
        </a:p>
        <a:p>
          <a:endParaRPr lang="en-US" sz="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 home's value in the yellow cell below. </a:t>
          </a:r>
        </a:p>
        <a:p>
          <a:endParaRPr lang="en-US" sz="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1 (below) shows the projected net tax impact.  </a:t>
          </a:r>
          <a:r>
            <a:rPr 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70"/>
  <sheetViews>
    <sheetView topLeftCell="G22" workbookViewId="0">
      <selection activeCell="O37" sqref="N37:O37"/>
    </sheetView>
  </sheetViews>
  <sheetFormatPr defaultRowHeight="15" x14ac:dyDescent="0.25"/>
  <cols>
    <col min="2" max="2" width="11" customWidth="1"/>
    <col min="4" max="4" width="50.140625" customWidth="1"/>
    <col min="5" max="10" width="10.5703125" bestFit="1" customWidth="1"/>
    <col min="11" max="11" width="10.5703125" customWidth="1"/>
    <col min="13" max="13" width="31" customWidth="1"/>
  </cols>
  <sheetData>
    <row r="4" spans="2:11" s="10" customFormat="1" ht="45" x14ac:dyDescent="0.25">
      <c r="E4" s="11" t="s">
        <v>47</v>
      </c>
      <c r="F4" s="11" t="s">
        <v>48</v>
      </c>
      <c r="G4" s="11" t="s">
        <v>49</v>
      </c>
      <c r="H4" s="11" t="s">
        <v>2</v>
      </c>
      <c r="I4" s="11" t="s">
        <v>3</v>
      </c>
      <c r="J4" s="11" t="s">
        <v>4</v>
      </c>
      <c r="K4" s="11" t="s">
        <v>44</v>
      </c>
    </row>
    <row r="5" spans="2:11" x14ac:dyDescent="0.25">
      <c r="D5" t="s">
        <v>5</v>
      </c>
      <c r="E5" s="1">
        <v>10.78</v>
      </c>
      <c r="F5" s="1">
        <v>10.73</v>
      </c>
      <c r="G5" s="1">
        <v>10.039999999999999</v>
      </c>
      <c r="H5" s="1">
        <v>9.75</v>
      </c>
      <c r="I5" s="1">
        <v>11.05</v>
      </c>
      <c r="J5" s="1">
        <v>10.97</v>
      </c>
      <c r="K5" s="1">
        <v>11.68</v>
      </c>
    </row>
    <row r="6" spans="2:11" x14ac:dyDescent="0.25">
      <c r="B6" s="4">
        <f>'Web Tab'!A7</f>
        <v>100000</v>
      </c>
      <c r="C6">
        <f>B6/1000</f>
        <v>100</v>
      </c>
      <c r="D6" t="s">
        <v>6</v>
      </c>
      <c r="E6" s="3">
        <f>$C$6*E5</f>
        <v>1078</v>
      </c>
      <c r="F6" s="3">
        <f t="shared" ref="F6:J6" si="0">$C$6*F5</f>
        <v>1073</v>
      </c>
      <c r="G6" s="3">
        <f t="shared" si="0"/>
        <v>1003.9999999999999</v>
      </c>
      <c r="H6" s="3">
        <f t="shared" si="0"/>
        <v>975</v>
      </c>
      <c r="I6" s="3">
        <f t="shared" si="0"/>
        <v>1105</v>
      </c>
      <c r="J6" s="3">
        <f t="shared" si="0"/>
        <v>1097</v>
      </c>
      <c r="K6" s="3">
        <f t="shared" ref="K6" si="1">$C$6*K5</f>
        <v>1168</v>
      </c>
    </row>
    <row r="8" spans="2:11" x14ac:dyDescent="0.25">
      <c r="D8" t="s">
        <v>7</v>
      </c>
      <c r="F8" s="1">
        <f>F6-$E$6</f>
        <v>-5</v>
      </c>
      <c r="G8" s="1">
        <f t="shared" ref="G8:J8" si="2">G6-$E$6</f>
        <v>-74.000000000000114</v>
      </c>
      <c r="H8" s="1">
        <f>H6-$E$6</f>
        <v>-103</v>
      </c>
      <c r="I8" s="1">
        <f t="shared" si="2"/>
        <v>27</v>
      </c>
      <c r="J8" s="1">
        <f t="shared" si="2"/>
        <v>19</v>
      </c>
      <c r="K8" s="1">
        <f t="shared" ref="K8" si="3">K6-$E$6</f>
        <v>90</v>
      </c>
    </row>
    <row r="9" spans="2:11" x14ac:dyDescent="0.25">
      <c r="D9" t="s">
        <v>8</v>
      </c>
      <c r="F9" s="1">
        <f>F8/12</f>
        <v>-0.41666666666666669</v>
      </c>
      <c r="G9" s="1">
        <f t="shared" ref="G9:J9" si="4">G8/12</f>
        <v>-6.1666666666666758</v>
      </c>
      <c r="H9" s="1">
        <f t="shared" si="4"/>
        <v>-8.5833333333333339</v>
      </c>
      <c r="I9" s="1">
        <f t="shared" si="4"/>
        <v>2.25</v>
      </c>
      <c r="J9" s="1">
        <f t="shared" si="4"/>
        <v>1.5833333333333333</v>
      </c>
      <c r="K9" s="1">
        <f t="shared" ref="K9" si="5">K8/12</f>
        <v>7.5</v>
      </c>
    </row>
    <row r="15" spans="2:11" s="10" customFormat="1" ht="45" x14ac:dyDescent="0.25">
      <c r="E15" s="11" t="s">
        <v>0</v>
      </c>
      <c r="F15" s="11" t="s">
        <v>46</v>
      </c>
      <c r="G15" s="11" t="s">
        <v>1</v>
      </c>
      <c r="H15" s="11" t="s">
        <v>2</v>
      </c>
      <c r="I15" s="11" t="s">
        <v>3</v>
      </c>
      <c r="J15" s="11" t="s">
        <v>4</v>
      </c>
      <c r="K15" s="11" t="s">
        <v>44</v>
      </c>
    </row>
    <row r="16" spans="2:11" x14ac:dyDescent="0.25">
      <c r="D16" t="s">
        <v>9</v>
      </c>
      <c r="E16" s="7">
        <f>E5</f>
        <v>10.78</v>
      </c>
      <c r="F16" s="13">
        <f>F19</f>
        <v>10.73</v>
      </c>
      <c r="G16" s="13">
        <v>10.039999999999999</v>
      </c>
      <c r="H16" s="13">
        <v>9.75</v>
      </c>
      <c r="I16" s="13">
        <v>9.6999999999999993</v>
      </c>
      <c r="J16" s="13">
        <v>8.68</v>
      </c>
      <c r="K16" s="13">
        <v>8.69</v>
      </c>
    </row>
    <row r="17" spans="1:21" x14ac:dyDescent="0.25">
      <c r="E17" s="3">
        <f>$C$6*E16</f>
        <v>1078</v>
      </c>
      <c r="F17" s="14">
        <f t="shared" ref="F17:J17" si="6">$C$6*F16</f>
        <v>1073</v>
      </c>
      <c r="G17" s="14">
        <f t="shared" si="6"/>
        <v>1003.9999999999999</v>
      </c>
      <c r="H17" s="14">
        <f t="shared" si="6"/>
        <v>975</v>
      </c>
      <c r="I17" s="14">
        <f t="shared" si="6"/>
        <v>969.99999999999989</v>
      </c>
      <c r="J17" s="14">
        <f t="shared" si="6"/>
        <v>868</v>
      </c>
      <c r="K17" s="14">
        <f t="shared" ref="K17" si="7">$C$6*K16</f>
        <v>869</v>
      </c>
    </row>
    <row r="18" spans="1:21" x14ac:dyDescent="0.25">
      <c r="E18" s="7"/>
      <c r="F18" s="13"/>
      <c r="G18" s="13"/>
      <c r="H18" s="13"/>
      <c r="I18" s="13"/>
      <c r="J18" s="13"/>
      <c r="K18" s="13"/>
    </row>
    <row r="19" spans="1:21" x14ac:dyDescent="0.25">
      <c r="D19" s="29" t="s">
        <v>9</v>
      </c>
      <c r="E19" s="29"/>
      <c r="F19" s="30">
        <v>10.73</v>
      </c>
      <c r="G19" s="30">
        <v>10.039999999999999</v>
      </c>
      <c r="H19" s="30">
        <v>10.28</v>
      </c>
      <c r="I19" s="30">
        <v>10.26</v>
      </c>
      <c r="J19" s="30">
        <v>9.99</v>
      </c>
      <c r="K19" s="30">
        <v>10.99</v>
      </c>
    </row>
    <row r="20" spans="1:21" x14ac:dyDescent="0.25">
      <c r="F20" s="7"/>
      <c r="G20" s="7"/>
      <c r="H20" s="7"/>
      <c r="I20" s="7"/>
      <c r="J20" s="7"/>
      <c r="K20" s="7"/>
    </row>
    <row r="24" spans="1:21" x14ac:dyDescent="0.25">
      <c r="E24" s="11" t="s">
        <v>34</v>
      </c>
      <c r="F24" s="11" t="s">
        <v>10</v>
      </c>
      <c r="G24" s="11" t="s">
        <v>11</v>
      </c>
      <c r="H24" s="11" t="s">
        <v>12</v>
      </c>
      <c r="I24" s="11" t="s">
        <v>13</v>
      </c>
      <c r="J24" s="11" t="s">
        <v>14</v>
      </c>
      <c r="K24" s="11" t="s">
        <v>45</v>
      </c>
    </row>
    <row r="25" spans="1:21" x14ac:dyDescent="0.25">
      <c r="D25" t="s">
        <v>15</v>
      </c>
      <c r="E25" s="12">
        <v>0</v>
      </c>
      <c r="F25" s="12">
        <f t="shared" ref="F25:J25" si="8">F6</f>
        <v>1073</v>
      </c>
      <c r="G25" s="12">
        <f t="shared" si="8"/>
        <v>1003.9999999999999</v>
      </c>
      <c r="H25" s="12">
        <f t="shared" si="8"/>
        <v>975</v>
      </c>
      <c r="I25" s="12">
        <f t="shared" si="8"/>
        <v>1105</v>
      </c>
      <c r="J25" s="12">
        <f t="shared" si="8"/>
        <v>1097</v>
      </c>
      <c r="K25" s="12">
        <f t="shared" ref="K25" si="9">K6</f>
        <v>1168</v>
      </c>
      <c r="N25" s="12"/>
      <c r="O25" s="12"/>
      <c r="P25" s="12"/>
    </row>
    <row r="26" spans="1:21" x14ac:dyDescent="0.25">
      <c r="D26" t="s">
        <v>16</v>
      </c>
      <c r="E26" s="12">
        <f>E17</f>
        <v>1078</v>
      </c>
      <c r="F26" s="12">
        <f t="shared" ref="F26:J26" si="10">F17</f>
        <v>1073</v>
      </c>
      <c r="G26" s="12">
        <f t="shared" si="10"/>
        <v>1003.9999999999999</v>
      </c>
      <c r="H26" s="12">
        <f t="shared" si="10"/>
        <v>975</v>
      </c>
      <c r="I26" s="12">
        <f t="shared" si="10"/>
        <v>969.99999999999989</v>
      </c>
      <c r="J26" s="12">
        <f t="shared" si="10"/>
        <v>868</v>
      </c>
      <c r="K26" s="12">
        <f t="shared" ref="K26" si="11">K17</f>
        <v>869</v>
      </c>
    </row>
    <row r="27" spans="1:21" ht="15.75" thickBo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31" spans="1:21" ht="45" x14ac:dyDescent="0.25">
      <c r="E31" s="11"/>
      <c r="F31" s="11"/>
      <c r="G31" s="11"/>
      <c r="H31" s="11"/>
      <c r="I31" s="11"/>
      <c r="J31" s="11"/>
      <c r="K31" s="11"/>
      <c r="N31" s="11" t="s">
        <v>60</v>
      </c>
      <c r="O31" s="11" t="s">
        <v>0</v>
      </c>
      <c r="P31" s="11" t="s">
        <v>46</v>
      </c>
      <c r="Q31" s="11" t="s">
        <v>51</v>
      </c>
      <c r="R31" s="11" t="s">
        <v>2</v>
      </c>
      <c r="S31" s="11" t="s">
        <v>3</v>
      </c>
      <c r="T31" s="11" t="s">
        <v>4</v>
      </c>
      <c r="U31" s="11" t="s">
        <v>50</v>
      </c>
    </row>
    <row r="32" spans="1:21" x14ac:dyDescent="0.25">
      <c r="E32" s="1"/>
      <c r="F32" s="1"/>
      <c r="G32" s="1"/>
      <c r="H32" s="1"/>
      <c r="I32" s="1"/>
      <c r="J32" s="1"/>
      <c r="K32" s="1"/>
      <c r="M32" t="s">
        <v>17</v>
      </c>
      <c r="N32" s="22">
        <v>10.02</v>
      </c>
      <c r="O32" s="22">
        <v>9.76</v>
      </c>
      <c r="P32" s="22">
        <v>10.44</v>
      </c>
      <c r="Q32" s="22">
        <v>9.77</v>
      </c>
      <c r="R32" s="22">
        <v>9.48</v>
      </c>
      <c r="S32" s="22">
        <v>9.43</v>
      </c>
      <c r="T32" s="22">
        <v>8.42</v>
      </c>
      <c r="U32" s="22">
        <v>8.44</v>
      </c>
    </row>
    <row r="33" spans="2:21" x14ac:dyDescent="0.25">
      <c r="E33" s="1"/>
      <c r="F33" s="1"/>
      <c r="G33" s="1"/>
      <c r="H33" s="1"/>
      <c r="I33" s="1"/>
      <c r="J33" s="1"/>
      <c r="K33" s="1"/>
      <c r="M33" t="s">
        <v>18</v>
      </c>
      <c r="N33" s="22">
        <v>1.07</v>
      </c>
      <c r="O33" s="22">
        <v>0.93</v>
      </c>
      <c r="P33" s="22">
        <v>0.2</v>
      </c>
      <c r="Q33" s="22">
        <v>0.19</v>
      </c>
      <c r="R33" s="22">
        <v>0.18</v>
      </c>
      <c r="S33" s="22">
        <v>0.18</v>
      </c>
      <c r="T33" s="22">
        <v>0.18</v>
      </c>
      <c r="U33" s="22">
        <v>0.17</v>
      </c>
    </row>
    <row r="34" spans="2:21" x14ac:dyDescent="0.25">
      <c r="E34" s="1"/>
      <c r="F34" s="1"/>
      <c r="G34" s="1"/>
      <c r="H34" s="1"/>
      <c r="I34" s="1"/>
      <c r="J34" s="1"/>
      <c r="K34" s="1"/>
      <c r="M34" t="s">
        <v>37</v>
      </c>
      <c r="N34" s="22">
        <v>0.1</v>
      </c>
      <c r="O34" s="22">
        <v>0.09</v>
      </c>
      <c r="P34" s="22">
        <v>0.09</v>
      </c>
      <c r="Q34" s="22">
        <v>0.09</v>
      </c>
      <c r="R34" s="22">
        <v>0.09</v>
      </c>
      <c r="S34" s="22">
        <v>0.08</v>
      </c>
      <c r="T34" s="22">
        <v>0.08</v>
      </c>
      <c r="U34" s="22">
        <v>0.08</v>
      </c>
    </row>
    <row r="35" spans="2:21" x14ac:dyDescent="0.25">
      <c r="E35" s="1"/>
      <c r="F35" s="1"/>
      <c r="G35" s="1"/>
      <c r="H35" s="1"/>
      <c r="I35" s="1"/>
      <c r="J35" s="1"/>
      <c r="K35" s="1"/>
      <c r="M35" t="s">
        <v>19</v>
      </c>
      <c r="N35" s="22"/>
      <c r="O35" s="22">
        <v>0</v>
      </c>
      <c r="P35" s="22">
        <v>0</v>
      </c>
      <c r="Q35" s="22">
        <v>0</v>
      </c>
      <c r="R35" s="22">
        <v>0</v>
      </c>
      <c r="S35" s="22">
        <f>11.06-9.7</f>
        <v>1.3600000000000012</v>
      </c>
      <c r="T35" s="22">
        <f>10.97-8.68</f>
        <v>2.2900000000000009</v>
      </c>
      <c r="U35" s="22">
        <f>11.68-8.69</f>
        <v>2.99</v>
      </c>
    </row>
    <row r="36" spans="2:21" x14ac:dyDescent="0.25">
      <c r="E36" s="1"/>
      <c r="F36" s="1"/>
      <c r="G36" s="1"/>
      <c r="H36" s="1"/>
      <c r="I36" s="1"/>
      <c r="J36" s="1"/>
      <c r="K36" s="1"/>
      <c r="M36" t="s">
        <v>20</v>
      </c>
      <c r="N36" s="22"/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2:21" x14ac:dyDescent="0.25">
      <c r="E37" s="1"/>
      <c r="F37" s="1"/>
      <c r="G37" s="1"/>
      <c r="H37" s="1"/>
      <c r="I37" s="1"/>
      <c r="J37" s="1"/>
      <c r="K37" s="1"/>
      <c r="N37" s="22">
        <f>SUM(N32:N36)</f>
        <v>11.19</v>
      </c>
      <c r="O37" s="22">
        <f>SUM(O32:O36)</f>
        <v>10.78</v>
      </c>
      <c r="P37" s="22">
        <f t="shared" ref="P37" si="12">SUM(P32:P36)</f>
        <v>10.729999999999999</v>
      </c>
      <c r="Q37" s="22">
        <f t="shared" ref="Q37" si="13">SUM(Q32:Q36)</f>
        <v>10.049999999999999</v>
      </c>
      <c r="R37" s="22">
        <f t="shared" ref="R37" si="14">SUM(R32:R36)</f>
        <v>9.75</v>
      </c>
      <c r="S37" s="22">
        <f t="shared" ref="S37" si="15">SUM(S32:S36)</f>
        <v>11.05</v>
      </c>
      <c r="T37" s="22">
        <f t="shared" ref="T37:U37" si="16">SUM(T32:T36)</f>
        <v>10.97</v>
      </c>
      <c r="U37" s="22">
        <f t="shared" si="16"/>
        <v>11.68</v>
      </c>
    </row>
    <row r="38" spans="2:21" x14ac:dyDescent="0.25">
      <c r="Q38" s="31"/>
      <c r="R38" s="31"/>
      <c r="S38" s="31"/>
      <c r="T38" s="31"/>
      <c r="U38" s="31"/>
    </row>
    <row r="39" spans="2:21" x14ac:dyDescent="0.25">
      <c r="B39" s="6">
        <f>B6</f>
        <v>100000</v>
      </c>
      <c r="C39">
        <f>B39/1000</f>
        <v>100</v>
      </c>
      <c r="P39" s="7"/>
    </row>
    <row r="40" spans="2:21" x14ac:dyDescent="0.25">
      <c r="F40" s="7"/>
    </row>
    <row r="41" spans="2:21" ht="60" x14ac:dyDescent="0.25">
      <c r="E41" s="11"/>
      <c r="F41" s="11"/>
      <c r="G41" s="11"/>
      <c r="H41" s="11"/>
      <c r="I41" s="11"/>
      <c r="J41" s="11"/>
      <c r="K41" s="11"/>
      <c r="M41" s="20"/>
      <c r="N41" s="21" t="s">
        <v>59</v>
      </c>
      <c r="O41" s="21" t="s">
        <v>0</v>
      </c>
      <c r="P41" s="21" t="s">
        <v>46</v>
      </c>
      <c r="Q41" s="21" t="s">
        <v>51</v>
      </c>
      <c r="R41" s="21" t="s">
        <v>2</v>
      </c>
      <c r="S41" s="21" t="s">
        <v>3</v>
      </c>
      <c r="T41" s="21" t="s">
        <v>4</v>
      </c>
      <c r="U41" s="21" t="s">
        <v>50</v>
      </c>
    </row>
    <row r="42" spans="2:21" x14ac:dyDescent="0.25">
      <c r="E42" s="3"/>
      <c r="F42" s="3"/>
      <c r="G42" s="3"/>
      <c r="H42" s="3"/>
      <c r="I42" s="3"/>
      <c r="J42" s="3"/>
      <c r="K42" s="3"/>
      <c r="M42" s="20" t="s">
        <v>17</v>
      </c>
      <c r="N42" s="6">
        <f>$C$39*N32</f>
        <v>1002</v>
      </c>
      <c r="O42" s="6">
        <f>$C$39*O32</f>
        <v>976</v>
      </c>
      <c r="P42" s="6">
        <f t="shared" ref="P42:T42" si="17">$C$39*P32</f>
        <v>1044</v>
      </c>
      <c r="Q42" s="6">
        <f t="shared" si="17"/>
        <v>977</v>
      </c>
      <c r="R42" s="6">
        <f t="shared" si="17"/>
        <v>948</v>
      </c>
      <c r="S42" s="6">
        <f t="shared" si="17"/>
        <v>943</v>
      </c>
      <c r="T42" s="6">
        <f t="shared" si="17"/>
        <v>842</v>
      </c>
      <c r="U42" s="6">
        <f t="shared" ref="U42" si="18">$C$39*U32</f>
        <v>844</v>
      </c>
    </row>
    <row r="43" spans="2:21" x14ac:dyDescent="0.25">
      <c r="E43" s="3"/>
      <c r="F43" s="3"/>
      <c r="G43" s="3"/>
      <c r="H43" s="3"/>
      <c r="I43" s="3"/>
      <c r="J43" s="3"/>
      <c r="K43" s="3"/>
      <c r="M43" s="20" t="s">
        <v>18</v>
      </c>
      <c r="N43" s="6">
        <f>$C$39*N33</f>
        <v>107</v>
      </c>
      <c r="O43" s="6">
        <f>$C$39*O33</f>
        <v>93</v>
      </c>
      <c r="P43" s="6">
        <f t="shared" ref="O43:T46" si="19">$C$39*P33</f>
        <v>20</v>
      </c>
      <c r="Q43" s="6">
        <f t="shared" si="19"/>
        <v>19</v>
      </c>
      <c r="R43" s="6">
        <f t="shared" si="19"/>
        <v>18</v>
      </c>
      <c r="S43" s="6">
        <f t="shared" si="19"/>
        <v>18</v>
      </c>
      <c r="T43" s="6">
        <f t="shared" si="19"/>
        <v>18</v>
      </c>
      <c r="U43" s="6">
        <f t="shared" ref="U43" si="20">$C$39*U33</f>
        <v>17</v>
      </c>
    </row>
    <row r="44" spans="2:21" x14ac:dyDescent="0.25">
      <c r="E44" s="3"/>
      <c r="F44" s="3"/>
      <c r="G44" s="3"/>
      <c r="H44" s="3"/>
      <c r="I44" s="3"/>
      <c r="J44" s="3"/>
      <c r="K44" s="3"/>
      <c r="M44" s="20"/>
      <c r="N44" s="6">
        <f t="shared" ref="N44" si="21">$C$39*N34</f>
        <v>10</v>
      </c>
      <c r="O44" s="6">
        <f t="shared" si="19"/>
        <v>9</v>
      </c>
      <c r="P44" s="6">
        <f t="shared" si="19"/>
        <v>9</v>
      </c>
      <c r="Q44" s="6">
        <f t="shared" si="19"/>
        <v>9</v>
      </c>
      <c r="R44" s="6">
        <f t="shared" si="19"/>
        <v>9</v>
      </c>
      <c r="S44" s="6">
        <f t="shared" si="19"/>
        <v>8</v>
      </c>
      <c r="T44" s="6">
        <f t="shared" si="19"/>
        <v>8</v>
      </c>
      <c r="U44" s="6">
        <f t="shared" ref="U44" si="22">$C$39*U34</f>
        <v>8</v>
      </c>
    </row>
    <row r="45" spans="2:21" x14ac:dyDescent="0.25">
      <c r="E45" s="3"/>
      <c r="F45" s="3"/>
      <c r="G45" s="3"/>
      <c r="H45" s="3"/>
      <c r="I45" s="3"/>
      <c r="J45" s="3"/>
      <c r="K45" s="3"/>
      <c r="M45" s="20" t="s">
        <v>19</v>
      </c>
      <c r="N45" s="6">
        <f t="shared" ref="N45" si="23">$C$39*N35</f>
        <v>0</v>
      </c>
      <c r="O45" s="6">
        <f t="shared" si="19"/>
        <v>0</v>
      </c>
      <c r="P45" s="6">
        <f t="shared" si="19"/>
        <v>0</v>
      </c>
      <c r="Q45" s="6">
        <f t="shared" si="19"/>
        <v>0</v>
      </c>
      <c r="R45" s="6">
        <f t="shared" si="19"/>
        <v>0</v>
      </c>
      <c r="S45" s="6">
        <f t="shared" si="19"/>
        <v>136.00000000000011</v>
      </c>
      <c r="T45" s="6">
        <f t="shared" si="19"/>
        <v>229.00000000000009</v>
      </c>
      <c r="U45" s="6">
        <f t="shared" ref="U45" si="24">$C$39*U35</f>
        <v>299</v>
      </c>
    </row>
    <row r="46" spans="2:21" x14ac:dyDescent="0.25">
      <c r="E46" s="3"/>
      <c r="F46" s="3"/>
      <c r="G46" s="3"/>
      <c r="H46" s="3"/>
      <c r="I46" s="3"/>
      <c r="J46" s="3"/>
      <c r="K46" s="3"/>
      <c r="M46" s="20" t="s">
        <v>20</v>
      </c>
      <c r="N46" s="6">
        <f t="shared" ref="N46" si="25">$C$39*N36</f>
        <v>0</v>
      </c>
      <c r="O46" s="6">
        <f t="shared" si="19"/>
        <v>0</v>
      </c>
      <c r="P46" s="6">
        <f t="shared" si="19"/>
        <v>0</v>
      </c>
      <c r="Q46" s="6">
        <f t="shared" si="19"/>
        <v>0</v>
      </c>
      <c r="R46" s="6">
        <f t="shared" si="19"/>
        <v>0</v>
      </c>
      <c r="S46" s="6">
        <f t="shared" si="19"/>
        <v>0</v>
      </c>
      <c r="T46" s="6">
        <f t="shared" si="19"/>
        <v>0</v>
      </c>
      <c r="U46" s="6">
        <f t="shared" ref="U46" si="26">$C$39*U36</f>
        <v>0</v>
      </c>
    </row>
    <row r="47" spans="2:21" x14ac:dyDescent="0.25">
      <c r="E47" s="3"/>
      <c r="F47" s="3"/>
      <c r="G47" s="3"/>
      <c r="H47" s="3"/>
      <c r="I47" s="3"/>
      <c r="J47" s="3"/>
      <c r="K47" s="3"/>
      <c r="M47" s="20"/>
      <c r="N47" s="6">
        <f t="shared" ref="N47" si="27">$C$39*N37</f>
        <v>1119</v>
      </c>
      <c r="O47" s="6">
        <f t="shared" ref="O47:T47" si="28">$C$39*O37</f>
        <v>1078</v>
      </c>
      <c r="P47" s="6">
        <f t="shared" si="28"/>
        <v>1072.9999999999998</v>
      </c>
      <c r="Q47" s="6">
        <f t="shared" si="28"/>
        <v>1004.9999999999999</v>
      </c>
      <c r="R47" s="6">
        <f t="shared" si="28"/>
        <v>975</v>
      </c>
      <c r="S47" s="6">
        <f t="shared" si="28"/>
        <v>1105</v>
      </c>
      <c r="T47" s="6">
        <f t="shared" si="28"/>
        <v>1097</v>
      </c>
      <c r="U47" s="6">
        <f t="shared" ref="U47" si="29">$C$39*U37</f>
        <v>1168</v>
      </c>
    </row>
    <row r="48" spans="2:21" x14ac:dyDescent="0.25">
      <c r="P48">
        <v>2236</v>
      </c>
      <c r="Q48">
        <v>2162</v>
      </c>
      <c r="R48">
        <v>2124</v>
      </c>
      <c r="S48">
        <v>2094</v>
      </c>
      <c r="T48">
        <v>2038</v>
      </c>
      <c r="U48">
        <v>2039</v>
      </c>
    </row>
    <row r="49" spans="13:21" x14ac:dyDescent="0.25">
      <c r="N49" s="12"/>
      <c r="O49" s="12"/>
      <c r="P49" s="12"/>
      <c r="Q49" s="12"/>
      <c r="R49" s="12"/>
      <c r="S49" s="12"/>
      <c r="T49" s="12"/>
    </row>
    <row r="51" spans="13:21" x14ac:dyDescent="0.25">
      <c r="M51" s="20" t="s">
        <v>21</v>
      </c>
      <c r="N51" s="20"/>
      <c r="O51" s="20"/>
      <c r="P51" s="20"/>
      <c r="Q51" s="20"/>
      <c r="R51" s="20"/>
      <c r="S51" s="20"/>
      <c r="T51" s="20"/>
    </row>
    <row r="52" spans="13:21" x14ac:dyDescent="0.25">
      <c r="M52" s="20" t="s">
        <v>22</v>
      </c>
      <c r="N52" s="20"/>
      <c r="O52" s="20"/>
      <c r="P52" s="20"/>
      <c r="Q52" s="20"/>
      <c r="R52" s="20"/>
      <c r="S52" s="20"/>
      <c r="T52" s="20"/>
    </row>
    <row r="54" spans="13:21" x14ac:dyDescent="0.25">
      <c r="N54" s="7"/>
      <c r="O54" s="7"/>
      <c r="P54" s="13">
        <f>P57</f>
        <v>0</v>
      </c>
      <c r="Q54" s="13">
        <v>10.039999999999999</v>
      </c>
      <c r="R54" s="13">
        <v>9.75</v>
      </c>
      <c r="S54" s="13">
        <v>9.6999999999999993</v>
      </c>
      <c r="T54" s="13">
        <v>8.68</v>
      </c>
      <c r="U54" s="13">
        <v>8.69</v>
      </c>
    </row>
    <row r="69" spans="14:20" x14ac:dyDescent="0.25">
      <c r="N69" s="12"/>
      <c r="O69" s="12"/>
      <c r="P69" s="12"/>
      <c r="Q69" s="12"/>
      <c r="R69" s="12"/>
      <c r="S69" s="12"/>
      <c r="T69" s="12"/>
    </row>
    <row r="70" spans="14:20" x14ac:dyDescent="0.25">
      <c r="N70" s="12"/>
      <c r="O70" s="12"/>
      <c r="P70" s="12"/>
      <c r="Q70" s="12"/>
      <c r="R70" s="12"/>
      <c r="S70" s="12"/>
      <c r="T70" s="1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workbookViewId="0">
      <selection activeCell="C34" sqref="C34"/>
    </sheetView>
  </sheetViews>
  <sheetFormatPr defaultRowHeight="15" x14ac:dyDescent="0.25"/>
  <cols>
    <col min="2" max="2" width="12.85546875" customWidth="1"/>
    <col min="4" max="4" width="9.85546875" customWidth="1"/>
  </cols>
  <sheetData>
    <row r="4" spans="2:10" x14ac:dyDescent="0.25">
      <c r="B4" s="16" t="s">
        <v>23</v>
      </c>
    </row>
    <row r="6" spans="2:10" x14ac:dyDescent="0.25">
      <c r="B6" s="6">
        <f>'Web Tab'!A7:B7</f>
        <v>0</v>
      </c>
      <c r="C6" t="s">
        <v>24</v>
      </c>
    </row>
    <row r="7" spans="2:10" x14ac:dyDescent="0.25">
      <c r="B7" s="5"/>
    </row>
    <row r="8" spans="2:10" x14ac:dyDescent="0.25">
      <c r="B8" t="s">
        <v>25</v>
      </c>
    </row>
    <row r="10" spans="2:10" x14ac:dyDescent="0.25">
      <c r="C10" s="8">
        <v>2016</v>
      </c>
      <c r="D10" s="8">
        <v>2017</v>
      </c>
      <c r="E10" s="8" t="s">
        <v>26</v>
      </c>
    </row>
    <row r="11" spans="2:10" x14ac:dyDescent="0.25">
      <c r="C11" s="2" t="s">
        <v>27</v>
      </c>
      <c r="D11" s="2" t="s">
        <v>28</v>
      </c>
      <c r="E11" s="2" t="s">
        <v>29</v>
      </c>
    </row>
    <row r="12" spans="2:10" x14ac:dyDescent="0.25">
      <c r="C12" s="18">
        <v>0.36</v>
      </c>
      <c r="D12" s="18">
        <v>0.7</v>
      </c>
      <c r="E12" s="18">
        <v>1.02</v>
      </c>
      <c r="H12" s="1"/>
      <c r="I12" s="1"/>
      <c r="J12" s="1"/>
    </row>
    <row r="13" spans="2:10" x14ac:dyDescent="0.25">
      <c r="C13" s="17">
        <f>$B$6/1000*C12</f>
        <v>0</v>
      </c>
      <c r="D13" s="17">
        <f t="shared" ref="D13:E13" si="0">$B$6/1000*D12</f>
        <v>0</v>
      </c>
      <c r="E13" s="17">
        <f t="shared" si="0"/>
        <v>0</v>
      </c>
      <c r="H13" s="1"/>
      <c r="I13" s="1"/>
      <c r="J13" s="1"/>
    </row>
    <row r="14" spans="2:10" x14ac:dyDescent="0.25">
      <c r="H14" s="1"/>
      <c r="I14" s="1"/>
      <c r="J14" s="1"/>
    </row>
    <row r="15" spans="2:10" x14ac:dyDescent="0.25">
      <c r="B15" t="s">
        <v>30</v>
      </c>
    </row>
    <row r="17" spans="2:5" x14ac:dyDescent="0.25">
      <c r="C17" s="2" t="s">
        <v>31</v>
      </c>
    </row>
    <row r="18" spans="2:5" x14ac:dyDescent="0.25">
      <c r="C18" s="18">
        <v>0.21</v>
      </c>
    </row>
    <row r="19" spans="2:5" x14ac:dyDescent="0.25">
      <c r="C19" s="17">
        <f>$B$6/1000*C18</f>
        <v>0</v>
      </c>
    </row>
    <row r="21" spans="2:5" x14ac:dyDescent="0.25">
      <c r="B21" s="9" t="s">
        <v>32</v>
      </c>
    </row>
    <row r="23" spans="2:5" x14ac:dyDescent="0.25">
      <c r="C23" s="8">
        <v>2016</v>
      </c>
      <c r="D23" s="8">
        <v>2017</v>
      </c>
      <c r="E23" s="8" t="s">
        <v>26</v>
      </c>
    </row>
    <row r="24" spans="2:5" x14ac:dyDescent="0.25">
      <c r="C24" s="2" t="s">
        <v>27</v>
      </c>
      <c r="D24" s="2" t="s">
        <v>28</v>
      </c>
      <c r="E24" s="2" t="s">
        <v>29</v>
      </c>
    </row>
    <row r="25" spans="2:5" x14ac:dyDescent="0.25">
      <c r="C25" s="19">
        <f>C12+C18</f>
        <v>0.56999999999999995</v>
      </c>
      <c r="D25" s="19">
        <f>D12+C18</f>
        <v>0.90999999999999992</v>
      </c>
      <c r="E25" s="19">
        <f>E12+C18</f>
        <v>1.23</v>
      </c>
    </row>
    <row r="26" spans="2:5" x14ac:dyDescent="0.25">
      <c r="C26" s="17">
        <f>$B$6/1000*C25</f>
        <v>0</v>
      </c>
      <c r="D26" s="17">
        <f t="shared" ref="D26:E26" si="1">$B$6/1000*D25</f>
        <v>0</v>
      </c>
      <c r="E26" s="17">
        <f t="shared" si="1"/>
        <v>0</v>
      </c>
    </row>
  </sheetData>
  <sheetProtection algorithmName="SHA-512" hashValue="JuRIUWWX8o7CTQ7fsLVvlk9nUkRIxQOqCL1Dnia+Qzc9XTyB7/PcFguzrTjVykGyRe/ImDVFPaT+ujrRKpirWQ==" saltValue="eA3Fyzl5tgVUc1aw3wLzV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zoomScale="120" zoomScaleNormal="120" workbookViewId="0">
      <selection activeCell="A7" sqref="A7:B7"/>
    </sheetView>
  </sheetViews>
  <sheetFormatPr defaultRowHeight="15" x14ac:dyDescent="0.25"/>
  <cols>
    <col min="3" max="3" width="24.85546875" customWidth="1"/>
  </cols>
  <sheetData>
    <row r="1" spans="1:14" x14ac:dyDescent="0.2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</row>
    <row r="2" spans="1:14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</row>
    <row r="3" spans="1:14" x14ac:dyDescent="0.2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3"/>
    </row>
    <row r="4" spans="1:14" x14ac:dyDescent="0.25">
      <c r="A4" s="24" t="s">
        <v>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3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3"/>
    </row>
    <row r="6" spans="1:14" ht="7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3"/>
    </row>
    <row r="7" spans="1:14" x14ac:dyDescent="0.25">
      <c r="A7" s="50">
        <v>100000</v>
      </c>
      <c r="B7" s="50"/>
      <c r="C7" s="32" t="s">
        <v>33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7.25" customHeight="1" x14ac:dyDescent="0.3">
      <c r="A8" s="33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3"/>
      <c r="B9" s="23"/>
      <c r="C9" s="38" t="s">
        <v>57</v>
      </c>
      <c r="D9" s="39"/>
      <c r="E9" s="39"/>
      <c r="F9" s="39"/>
      <c r="G9" s="34"/>
      <c r="H9" s="34"/>
      <c r="I9" s="51" t="s">
        <v>55</v>
      </c>
      <c r="J9" s="51"/>
      <c r="K9" s="52"/>
      <c r="L9" s="23"/>
      <c r="M9" s="23"/>
      <c r="N9" s="23"/>
    </row>
    <row r="10" spans="1:14" x14ac:dyDescent="0.25">
      <c r="A10" s="23"/>
      <c r="C10" s="35"/>
      <c r="D10" s="40" t="s">
        <v>58</v>
      </c>
      <c r="E10" s="40" t="s">
        <v>34</v>
      </c>
      <c r="F10" s="41" t="s">
        <v>10</v>
      </c>
      <c r="G10" s="41" t="s">
        <v>35</v>
      </c>
      <c r="H10" s="41" t="s">
        <v>12</v>
      </c>
      <c r="I10" s="44" t="s">
        <v>36</v>
      </c>
      <c r="J10" s="44" t="s">
        <v>14</v>
      </c>
      <c r="K10" s="44" t="s">
        <v>50</v>
      </c>
      <c r="L10" s="23"/>
      <c r="M10" s="23"/>
      <c r="N10" s="23"/>
    </row>
    <row r="11" spans="1:14" ht="15" hidden="1" customHeight="1" x14ac:dyDescent="0.25">
      <c r="A11" s="23"/>
      <c r="C11" s="35" t="s">
        <v>17</v>
      </c>
      <c r="D11" s="26">
        <f>'Tax Impact - Net'!N42</f>
        <v>1002</v>
      </c>
      <c r="E11" s="26">
        <f>'Tax Impact - Net'!O42</f>
        <v>976</v>
      </c>
      <c r="F11" s="26">
        <f>'Tax Impact - Net'!P42</f>
        <v>1044</v>
      </c>
      <c r="G11" s="26">
        <f>'Tax Impact - Net'!Q42</f>
        <v>977</v>
      </c>
      <c r="H11" s="26">
        <f>'Tax Impact - Net'!R42</f>
        <v>948</v>
      </c>
      <c r="I11" s="45">
        <f>'Tax Impact - Net'!S42</f>
        <v>943</v>
      </c>
      <c r="J11" s="45">
        <f>'Tax Impact - Net'!T42</f>
        <v>842</v>
      </c>
      <c r="K11" s="45">
        <f>'Tax Impact - Net'!U42</f>
        <v>844</v>
      </c>
      <c r="L11" s="23"/>
      <c r="M11" s="23"/>
      <c r="N11" s="23"/>
    </row>
    <row r="12" spans="1:14" hidden="1" x14ac:dyDescent="0.25">
      <c r="A12" s="23"/>
      <c r="C12" s="36" t="s">
        <v>17</v>
      </c>
      <c r="D12" s="26">
        <f>D11+D13+D14</f>
        <v>1119</v>
      </c>
      <c r="E12" s="26">
        <f t="shared" ref="E12:K12" si="0">E11+E13+E14</f>
        <v>1078</v>
      </c>
      <c r="F12" s="26">
        <f t="shared" si="0"/>
        <v>1073</v>
      </c>
      <c r="G12" s="26">
        <f t="shared" si="0"/>
        <v>1005</v>
      </c>
      <c r="H12" s="26">
        <f t="shared" si="0"/>
        <v>975</v>
      </c>
      <c r="I12" s="45">
        <f t="shared" si="0"/>
        <v>969</v>
      </c>
      <c r="J12" s="45">
        <f t="shared" si="0"/>
        <v>868</v>
      </c>
      <c r="K12" s="45">
        <f t="shared" si="0"/>
        <v>869</v>
      </c>
      <c r="L12" s="23"/>
      <c r="M12" s="23"/>
      <c r="N12" s="23"/>
    </row>
    <row r="13" spans="1:14" hidden="1" x14ac:dyDescent="0.25">
      <c r="A13" s="23"/>
      <c r="C13" s="35" t="s">
        <v>18</v>
      </c>
      <c r="D13" s="27">
        <f>'Tax Impact - Net'!N43</f>
        <v>107</v>
      </c>
      <c r="E13" s="27">
        <f>'Tax Impact - Net'!O43</f>
        <v>93</v>
      </c>
      <c r="F13" s="27">
        <f>'Tax Impact - Net'!P43</f>
        <v>20</v>
      </c>
      <c r="G13" s="27">
        <f>'Tax Impact - Net'!Q43</f>
        <v>19</v>
      </c>
      <c r="H13" s="27">
        <f>'Tax Impact - Net'!R43</f>
        <v>18</v>
      </c>
      <c r="I13" s="4">
        <f>'Tax Impact - Net'!S43</f>
        <v>18</v>
      </c>
      <c r="J13" s="4">
        <f>'Tax Impact - Net'!T43</f>
        <v>18</v>
      </c>
      <c r="K13" s="4">
        <f>'Tax Impact - Net'!U43</f>
        <v>17</v>
      </c>
      <c r="L13" s="23"/>
      <c r="M13" s="23"/>
      <c r="N13" s="23"/>
    </row>
    <row r="14" spans="1:14" hidden="1" x14ac:dyDescent="0.25">
      <c r="A14" s="23"/>
      <c r="C14" s="35" t="s">
        <v>37</v>
      </c>
      <c r="D14" s="27">
        <f>'Tax Impact - Net'!N44</f>
        <v>10</v>
      </c>
      <c r="E14" s="27">
        <f>'Tax Impact - Net'!O44</f>
        <v>9</v>
      </c>
      <c r="F14" s="27">
        <f>'Tax Impact - Net'!P44</f>
        <v>9</v>
      </c>
      <c r="G14" s="27">
        <f>'Tax Impact - Net'!Q44</f>
        <v>9</v>
      </c>
      <c r="H14" s="27">
        <f>'Tax Impact - Net'!R44</f>
        <v>9</v>
      </c>
      <c r="I14" s="4">
        <f>'Tax Impact - Net'!S44</f>
        <v>8</v>
      </c>
      <c r="J14" s="4">
        <f>'Tax Impact - Net'!T44</f>
        <v>8</v>
      </c>
      <c r="K14" s="4">
        <f>'Tax Impact - Net'!U44</f>
        <v>8</v>
      </c>
      <c r="L14" s="23"/>
      <c r="M14" s="23"/>
      <c r="N14" s="23"/>
    </row>
    <row r="15" spans="1:14" hidden="1" x14ac:dyDescent="0.25">
      <c r="A15" s="23"/>
      <c r="C15" s="35" t="s">
        <v>39</v>
      </c>
      <c r="D15" s="27">
        <f>'Tax Impact - Net'!N45</f>
        <v>0</v>
      </c>
      <c r="E15" s="27">
        <f>'Tax Impact - Net'!O45</f>
        <v>0</v>
      </c>
      <c r="F15" s="27">
        <f>'Tax Impact - Net'!P45</f>
        <v>0</v>
      </c>
      <c r="G15" s="27">
        <f>'Tax Impact - Net'!Q45</f>
        <v>0</v>
      </c>
      <c r="H15" s="27">
        <f>'Tax Impact - Net'!R45</f>
        <v>0</v>
      </c>
      <c r="I15" s="4">
        <f>'Tax Impact - Net'!S45</f>
        <v>136.00000000000011</v>
      </c>
      <c r="J15" s="4">
        <f>'Tax Impact - Net'!T45</f>
        <v>229.00000000000009</v>
      </c>
      <c r="K15" s="4">
        <f>'Tax Impact - Net'!U45</f>
        <v>299</v>
      </c>
      <c r="L15" s="28"/>
      <c r="M15" s="23"/>
      <c r="N15" s="23"/>
    </row>
    <row r="16" spans="1:14" hidden="1" x14ac:dyDescent="0.25">
      <c r="A16" s="23"/>
      <c r="C16" s="35" t="s">
        <v>38</v>
      </c>
      <c r="D16" s="27">
        <f>'Tax Impact - Net'!N46</f>
        <v>0</v>
      </c>
      <c r="E16" s="27">
        <f>'Tax Impact - Net'!O46</f>
        <v>0</v>
      </c>
      <c r="F16" s="27">
        <f>'Tax Impact - Net'!P46</f>
        <v>0</v>
      </c>
      <c r="G16" s="27">
        <f>'Tax Impact - Net'!Q46</f>
        <v>0</v>
      </c>
      <c r="H16" s="27">
        <f>'Tax Impact - Net'!R46</f>
        <v>0</v>
      </c>
      <c r="I16" s="4">
        <f>'Tax Impact - Net'!S46</f>
        <v>0</v>
      </c>
      <c r="J16" s="4">
        <f>'Tax Impact - Net'!T46</f>
        <v>0</v>
      </c>
      <c r="K16" s="4">
        <f>'Tax Impact - Net'!U46</f>
        <v>0</v>
      </c>
      <c r="L16" s="23"/>
      <c r="M16" s="23"/>
      <c r="N16" s="23"/>
    </row>
    <row r="17" spans="1:14" x14ac:dyDescent="0.25">
      <c r="A17" s="23"/>
      <c r="C17" s="36" t="s">
        <v>52</v>
      </c>
      <c r="D17" s="42">
        <f t="shared" ref="D17:K17" si="1">D12+D15</f>
        <v>1119</v>
      </c>
      <c r="E17" s="42">
        <f t="shared" si="1"/>
        <v>1078</v>
      </c>
      <c r="F17" s="42">
        <f t="shared" si="1"/>
        <v>1073</v>
      </c>
      <c r="G17" s="42">
        <f t="shared" si="1"/>
        <v>1005</v>
      </c>
      <c r="H17" s="42">
        <f t="shared" si="1"/>
        <v>975</v>
      </c>
      <c r="I17" s="46">
        <f>I12+I15</f>
        <v>1105</v>
      </c>
      <c r="J17" s="46">
        <f t="shared" si="1"/>
        <v>1097</v>
      </c>
      <c r="K17" s="46">
        <f t="shared" si="1"/>
        <v>1168</v>
      </c>
      <c r="L17" s="23"/>
      <c r="M17" s="23"/>
      <c r="N17" s="23"/>
    </row>
    <row r="18" spans="1:14" x14ac:dyDescent="0.25">
      <c r="A18" s="23"/>
      <c r="B18" s="23"/>
      <c r="C18" s="49" t="s">
        <v>53</v>
      </c>
      <c r="D18" s="49"/>
      <c r="E18" s="43">
        <f t="shared" ref="E18:F18" si="2">E17-D17</f>
        <v>-41</v>
      </c>
      <c r="F18" s="43">
        <f t="shared" si="2"/>
        <v>-5</v>
      </c>
      <c r="G18" s="43">
        <f>G17-F17</f>
        <v>-68</v>
      </c>
      <c r="H18" s="43">
        <f>H17-G17</f>
        <v>-30</v>
      </c>
      <c r="I18" s="47">
        <f>I17-H17</f>
        <v>130</v>
      </c>
      <c r="J18" s="47">
        <f>J17-I17</f>
        <v>-8</v>
      </c>
      <c r="K18" s="48">
        <f>K17-J17</f>
        <v>71</v>
      </c>
      <c r="L18" s="25"/>
      <c r="M18" s="23"/>
      <c r="N18" s="23"/>
    </row>
    <row r="19" spans="1:14" x14ac:dyDescent="0.25">
      <c r="A19" s="23"/>
      <c r="B19" s="23"/>
      <c r="C19" s="23"/>
      <c r="D19" s="23"/>
      <c r="E19" s="23"/>
      <c r="F19" s="25"/>
      <c r="G19" s="25"/>
      <c r="H19" s="25"/>
      <c r="I19" s="25"/>
      <c r="J19" s="25"/>
      <c r="K19" s="23"/>
      <c r="L19" s="23"/>
      <c r="M19" s="23"/>
      <c r="N19" s="23"/>
    </row>
    <row r="20" spans="1:14" x14ac:dyDescent="0.25">
      <c r="A20" s="37" t="s">
        <v>56</v>
      </c>
    </row>
  </sheetData>
  <sheetProtection algorithmName="SHA-512" hashValue="4NFYmPXfy0AVQmy1xDmqzoC2zdShMwDgIfXlx+OMGr5vg+FuAZQ1fcwkwoxk0+wKMst0ZttmKp13gBDOJW9apw==" saltValue="DJdOxE3RPr0eVEgrrd64ng==" spinCount="100000" sheet="1" objects="1" scenarios="1" selectLockedCells="1"/>
  <mergeCells count="2">
    <mergeCell ref="A7:B7"/>
    <mergeCell ref="I9:K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 Impact - Net</vt:lpstr>
      <vt:lpstr>Tax Impact - Ref Questions</vt:lpstr>
      <vt:lpstr>Web Tab</vt:lpstr>
    </vt:vector>
  </TitlesOfParts>
  <Manager/>
  <Company>SDMF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SDMF</dc:creator>
  <cp:keywords/>
  <dc:description/>
  <cp:lastModifiedBy>test</cp:lastModifiedBy>
  <cp:revision/>
  <cp:lastPrinted>2018-09-24T18:19:03Z</cp:lastPrinted>
  <dcterms:created xsi:type="dcterms:W3CDTF">2016-02-03T15:02:25Z</dcterms:created>
  <dcterms:modified xsi:type="dcterms:W3CDTF">2018-09-25T15:03:22Z</dcterms:modified>
  <cp:category/>
  <cp:contentStatus/>
</cp:coreProperties>
</file>